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NoImmunity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<sst xmlns="http://schemas.openxmlformats.org/spreadsheetml/2006/main" count="29" uniqueCount="27">
  <si>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Incidence, prevalence, duration</t>
  </si>
  <si>
    <t>Incidence</t>
  </si>
  <si>
    <t>New cases</t>
  </si>
  <si>
    <t>Recoveries</t>
  </si>
  <si>
    <t>Prevalence</t>
  </si>
  <si>
    <t>rate</t>
  </si>
  <si>
    <t>Existing</t>
  </si>
  <si>
    <t>Duration</t>
  </si>
  <si>
    <t>(specify)</t>
  </si>
  <si>
    <t>(calculated)</t>
  </si>
  <si>
    <t xml:space="preserve">Population </t>
  </si>
  <si>
    <t>odds</t>
  </si>
  <si>
    <t xml:space="preserve">cases </t>
  </si>
  <si>
    <t>susceptible</t>
  </si>
  <si>
    <t>(Vic Schoenbach, 1/25/2004)</t>
  </si>
  <si>
    <t>Table and graphs show new cases and recoveries during each period and the number of</t>
  </si>
  <si>
    <t>Prevalence odds at equilibrium</t>
  </si>
  <si>
    <t>Prevalence at equilibrium</t>
  </si>
  <si>
    <t>Recovery rate / yr</t>
  </si>
  <si>
    <t>Incidence / yr</t>
  </si>
  <si>
    <t>Duration (yr)</t>
  </si>
  <si>
    <t>End of year</t>
  </si>
  <si>
    <t>Year</t>
  </si>
  <si>
    <t>(specify # of years)</t>
  </si>
  <si>
    <t>(years)</t>
  </si>
  <si>
    <r>
      <t xml:space="preserve">susceptibles remaining at the end of the period, </t>
    </r>
    <r>
      <rPr>
        <b/>
        <sz val="10"/>
        <rFont val="Arial"/>
        <family val="2"/>
      </rPr>
      <t>assuming constant incidence, constant duration,</t>
    </r>
  </si>
  <si>
    <t>no immunity following recovery, and no entrances into or exits from the population.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</si>
</sst>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</numFmts>
  <fonts count="4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6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NoImmunity!$J$10:$J$11</c:f>
              <c:strCache>
                <c:ptCount val="1"/>
                <c:pt idx="0">
                  <c:v>Prevalence odds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NoImmunity!$J$12:$J$31</c:f>
              <c:numCache>
                <c:ptCount val="20"/>
                <c:pt idx="0">
                  <c:v>0</c:v>
                </c:pt>
                <c:pt idx="1">
                  <c:v>0.051282051282051294</c:v>
                </c:pt>
                <c:pt idx="2">
                  <c:v>0.1051939513477975</c:v>
                </c:pt>
                <c:pt idx="3">
                  <c:v>0.16187056423742816</c:v>
                </c:pt>
                <c:pt idx="4">
                  <c:v>0.22145367009575778</c:v>
                </c:pt>
                <c:pt idx="5">
                  <c:v>0.2840923198442582</c:v>
                </c:pt>
                <c:pt idx="6">
                  <c:v>0.26654039790199247</c:v>
                </c:pt>
                <c:pt idx="7">
                  <c:v>0.2540150545540885</c:v>
                </c:pt>
                <c:pt idx="8">
                  <c:v>0.24583169684601122</c:v>
                </c:pt>
                <c:pt idx="9">
                  <c:v>0.2414554900955158</c:v>
                </c:pt>
                <c:pt idx="10">
                  <c:v>0.24046460560272698</c:v>
                </c:pt>
                <c:pt idx="11">
                  <c:v>0.2425238936526828</c:v>
                </c:pt>
                <c:pt idx="12">
                  <c:v>0.24367427952189394</c:v>
                </c:pt>
                <c:pt idx="13">
                  <c:v>0.24417474930557706</c:v>
                </c:pt>
                <c:pt idx="14">
                  <c:v>0.24425547375311962</c:v>
                </c:pt>
                <c:pt idx="15">
                  <c:v>0.24411859619030504</c:v>
                </c:pt>
                <c:pt idx="16">
                  <c:v>0.2439398533856174</c:v>
                </c:pt>
                <c:pt idx="17">
                  <c:v>0.2438707073105168</c:v>
                </c:pt>
                <c:pt idx="18">
                  <c:v>0.24386112402763266</c:v>
                </c:pt>
                <c:pt idx="19">
                  <c:v>0.24387641915331018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NoImmunity!$K$10:$K$11</c:f>
              <c:strCache>
                <c:ptCount val="1"/>
                <c:pt idx="0">
                  <c:v>Prevalence Prevalence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NoImmunity!$K$12:$K$31</c:f>
              <c:numCache>
                <c:ptCount val="20"/>
                <c:pt idx="0">
                  <c:v>0</c:v>
                </c:pt>
                <c:pt idx="1">
                  <c:v>0.04878048780487806</c:v>
                </c:pt>
                <c:pt idx="2">
                  <c:v>0.09518143961927424</c:v>
                </c:pt>
                <c:pt idx="3">
                  <c:v>0.13931893036955353</c:v>
                </c:pt>
                <c:pt idx="4">
                  <c:v>0.18130337279055092</c:v>
                </c:pt>
                <c:pt idx="5">
                  <c:v>0.22123979363003626</c:v>
                </c:pt>
                <c:pt idx="6">
                  <c:v>0.21044760857491251</c:v>
                </c:pt>
                <c:pt idx="7">
                  <c:v>0.20256140756174013</c:v>
                </c:pt>
                <c:pt idx="8">
                  <c:v>0.19732336034503448</c:v>
                </c:pt>
                <c:pt idx="9">
                  <c:v>0.1944938759559866</c:v>
                </c:pt>
                <c:pt idx="10">
                  <c:v>0.19385043677718486</c:v>
                </c:pt>
                <c:pt idx="11">
                  <c:v>0.19518650296512882</c:v>
                </c:pt>
                <c:pt idx="12">
                  <c:v>0.19593094714121587</c:v>
                </c:pt>
                <c:pt idx="13">
                  <c:v>0.1962543842349</c:v>
                </c:pt>
                <c:pt idx="14">
                  <c:v>0.19630652941100407</c:v>
                </c:pt>
                <c:pt idx="15">
                  <c:v>0.19621810729124714</c:v>
                </c:pt>
                <c:pt idx="16">
                  <c:v>0.19610261116860994</c:v>
                </c:pt>
                <c:pt idx="17">
                  <c:v>0.1960579229635621</c:v>
                </c:pt>
                <c:pt idx="18">
                  <c:v>0.19605172902100865</c:v>
                </c:pt>
                <c:pt idx="19">
                  <c:v>0.19606161464119848</c:v>
                </c:pt>
              </c:numCache>
            </c:numRef>
          </c:val>
          <c:smooth val="0"/>
        </c:ser>
        <c:axId val="2238942"/>
        <c:axId val="24687759"/>
      </c:lineChart>
      <c:catAx>
        <c:axId val="2238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87759"/>
        <c:crosses val="autoZero"/>
        <c:auto val="1"/>
        <c:lblOffset val="100"/>
        <c:noMultiLvlLbl val="0"/>
      </c:catAx>
      <c:valAx>
        <c:axId val="246877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8942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NoImmunity!$E$10</c:f>
              <c:strCache>
                <c:ptCount val="1"/>
                <c:pt idx="0">
                  <c:v>Existing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NoImmunity!$E$11:$E$29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4878.048780487806</c:v>
                </c:pt>
                <c:pt idx="3">
                  <c:v>9518.143961927424</c:v>
                </c:pt>
                <c:pt idx="4">
                  <c:v>13931.893036955355</c:v>
                </c:pt>
                <c:pt idx="5">
                  <c:v>18130.337279055093</c:v>
                </c:pt>
                <c:pt idx="6">
                  <c:v>22123.979363003626</c:v>
                </c:pt>
                <c:pt idx="7">
                  <c:v>21044.760857491252</c:v>
                </c:pt>
                <c:pt idx="8">
                  <c:v>20256.140756174012</c:v>
                </c:pt>
                <c:pt idx="9">
                  <c:v>19732.336034503445</c:v>
                </c:pt>
                <c:pt idx="10">
                  <c:v>19449.38759559866</c:v>
                </c:pt>
                <c:pt idx="11">
                  <c:v>19385.043677718484</c:v>
                </c:pt>
                <c:pt idx="12">
                  <c:v>19518.650296512882</c:v>
                </c:pt>
                <c:pt idx="13">
                  <c:v>19593.094714121584</c:v>
                </c:pt>
                <c:pt idx="14">
                  <c:v>19625.438423489995</c:v>
                </c:pt>
                <c:pt idx="15">
                  <c:v>19630.65294110041</c:v>
                </c:pt>
                <c:pt idx="16">
                  <c:v>19621.810729124714</c:v>
                </c:pt>
                <c:pt idx="17">
                  <c:v>19610.261116860995</c:v>
                </c:pt>
                <c:pt idx="18">
                  <c:v>19605.79229635621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NoImmunity!$F$10</c:f>
              <c:strCache>
                <c:ptCount val="1"/>
                <c:pt idx="0">
                  <c:v>Incidence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NoImmunity!$F$11:$F$29</c:f>
              <c:numCache/>
            </c:numRef>
          </c:val>
          <c:smooth val="0"/>
        </c:ser>
        <c:ser>
          <c:idx val="1"/>
          <c:order val="2"/>
          <c:tx>
            <c:strRef>
              <c:f>NoImmunity!$G$11</c:f>
              <c:strCache>
                <c:ptCount val="1"/>
                <c:pt idx="0">
                  <c:v>New cases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NoImmunity!$G$11:$G$29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4878.048780487806</c:v>
                </c:pt>
                <c:pt idx="3">
                  <c:v>4640.095181439619</c:v>
                </c:pt>
                <c:pt idx="4">
                  <c:v>4413.74907502793</c:v>
                </c:pt>
                <c:pt idx="5">
                  <c:v>4198.444242099739</c:v>
                </c:pt>
                <c:pt idx="6">
                  <c:v>3993.642083948532</c:v>
                </c:pt>
                <c:pt idx="7">
                  <c:v>3798.830274975433</c:v>
                </c:pt>
                <c:pt idx="8">
                  <c:v>3851.475080122378</c:v>
                </c:pt>
                <c:pt idx="9">
                  <c:v>3889.9443533573653</c:v>
                </c:pt>
                <c:pt idx="10">
                  <c:v>3915.4958031949536</c:v>
                </c:pt>
                <c:pt idx="11">
                  <c:v>3929.2981660683577</c:v>
                </c:pt>
                <c:pt idx="12">
                  <c:v>3932.43689376983</c:v>
                </c:pt>
                <c:pt idx="13">
                  <c:v>3925.919497731079</c:v>
                </c:pt>
                <c:pt idx="14">
                  <c:v>3922.288062725776</c:v>
                </c:pt>
                <c:pt idx="15">
                  <c:v>3920.710320805366</c:v>
                </c:pt>
                <c:pt idx="16">
                  <c:v>3920.455954092663</c:v>
                </c:pt>
                <c:pt idx="17">
                  <c:v>3920.8872815061122</c:v>
                </c:pt>
                <c:pt idx="18">
                  <c:v>3921.450677226293</c:v>
                </c:pt>
              </c:numCache>
            </c:numRef>
          </c:val>
          <c:smooth val="0"/>
        </c:ser>
        <c:axId val="5565160"/>
        <c:axId val="26844969"/>
      </c:lineChart>
      <c:catAx>
        <c:axId val="5565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44969"/>
        <c:crosses val="autoZero"/>
        <c:auto val="1"/>
        <c:lblOffset val="100"/>
        <c:noMultiLvlLbl val="0"/>
      </c:catAx>
      <c:valAx>
        <c:axId val="26844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51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30</xdr:row>
      <xdr:rowOff>9525</xdr:rowOff>
    </xdr:from>
    <xdr:to>
      <xdr:col>12</xdr:col>
      <xdr:colOff>571500</xdr:colOff>
      <xdr:row>42</xdr:row>
      <xdr:rowOff>9525</xdr:rowOff>
    </xdr:to>
    <xdr:graphicFrame>
      <xdr:nvGraphicFramePr>
        <xdr:cNvPr id="1" name="Chart 371"/>
        <xdr:cNvGraphicFramePr/>
      </xdr:nvGraphicFramePr>
      <xdr:xfrm>
        <a:off x="4267200" y="4867275"/>
        <a:ext cx="367665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9525</xdr:rowOff>
    </xdr:from>
    <xdr:to>
      <xdr:col>6</xdr:col>
      <xdr:colOff>352425</xdr:colOff>
      <xdr:row>42</xdr:row>
      <xdr:rowOff>9525</xdr:rowOff>
    </xdr:to>
    <xdr:graphicFrame>
      <xdr:nvGraphicFramePr>
        <xdr:cNvPr id="2" name="Chart 372"/>
        <xdr:cNvGraphicFramePr/>
      </xdr:nvGraphicFramePr>
      <xdr:xfrm>
        <a:off x="28575" y="4867275"/>
        <a:ext cx="421957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B9" sqref="B9"/>
    </sheetView>
  </sheetViews>
  <sheetFormatPr defaultColWidth="9.140625" defaultRowHeight="12.75"/>
  <cols>
    <col min="1" max="1" width="4.28125" style="0" customWidth="1"/>
    <col min="2" max="2" width="16.28125" style="0" customWidth="1"/>
    <col min="3" max="3" width="9.57421875" style="8" customWidth="1"/>
    <col min="4" max="4" width="10.57421875" style="8" customWidth="1"/>
    <col min="5" max="5" width="8.57421875" style="8" customWidth="1"/>
    <col min="6" max="6" width="9.140625" style="2" customWidth="1"/>
    <col min="7" max="7" width="9.140625" style="8" customWidth="1"/>
    <col min="8" max="8" width="6.7109375" style="1" customWidth="1"/>
    <col min="9" max="9" width="9.421875" style="8" customWidth="1"/>
    <col min="10" max="10" width="8.57421875" style="2" customWidth="1"/>
    <col min="11" max="11" width="9.140625" style="2" customWidth="1"/>
  </cols>
  <sheetData>
    <row r="1" spans="1:4" ht="12.75">
      <c r="A1" s="7" t="s">
        <v>0</v>
      </c>
      <c r="D1" s="8" t="s">
        <v>14</v>
      </c>
    </row>
    <row r="2" spans="3:7" ht="12.75">
      <c r="C2" s="4" t="s">
        <v>19</v>
      </c>
      <c r="D2" s="9"/>
      <c r="E2" s="11">
        <v>0.05</v>
      </c>
      <c r="F2" s="9" t="s">
        <v>8</v>
      </c>
      <c r="G2" s="2"/>
    </row>
    <row r="3" spans="3:11" ht="12.75">
      <c r="C3" s="4" t="s">
        <v>20</v>
      </c>
      <c r="D3" s="9"/>
      <c r="E3" s="9">
        <v>5</v>
      </c>
      <c r="F3" s="9" t="s">
        <v>23</v>
      </c>
      <c r="G3" s="2"/>
      <c r="H3"/>
      <c r="J3" s="18" t="s">
        <v>18</v>
      </c>
      <c r="K3" s="3">
        <f>1/E3</f>
        <v>0.2</v>
      </c>
    </row>
    <row r="4" spans="2:6" ht="12.75">
      <c r="B4" s="5" t="s">
        <v>16</v>
      </c>
      <c r="C4" s="10"/>
      <c r="E4" s="12">
        <f>J31</f>
        <v>0.24387641915331018</v>
      </c>
      <c r="F4" s="8" t="s">
        <v>9</v>
      </c>
    </row>
    <row r="5" spans="2:8" ht="12.75">
      <c r="B5" s="5" t="s">
        <v>17</v>
      </c>
      <c r="C5" s="10"/>
      <c r="E5" s="12">
        <f>K41</f>
        <v>0.19607844255602813</v>
      </c>
      <c r="F5" s="8" t="s">
        <v>9</v>
      </c>
      <c r="G5" s="10"/>
      <c r="H5" s="6"/>
    </row>
    <row r="6" ht="12.75">
      <c r="B6" s="19" t="s">
        <v>15</v>
      </c>
    </row>
    <row r="7" ht="12.75">
      <c r="B7" s="19" t="s">
        <v>25</v>
      </c>
    </row>
    <row r="8" ht="12.75">
      <c r="B8" s="7" t="s">
        <v>26</v>
      </c>
    </row>
    <row r="9" ht="12.75">
      <c r="B9" s="7"/>
    </row>
    <row r="10" spans="2:11" ht="12.75">
      <c r="B10" s="7"/>
      <c r="D10" s="14" t="s">
        <v>21</v>
      </c>
      <c r="E10" s="14" t="s">
        <v>6</v>
      </c>
      <c r="F10" s="15" t="s">
        <v>1</v>
      </c>
      <c r="H10" s="16" t="s">
        <v>7</v>
      </c>
      <c r="I10" s="14"/>
      <c r="J10" s="15" t="s">
        <v>4</v>
      </c>
      <c r="K10" s="15"/>
    </row>
    <row r="11" spans="2:11" ht="12.75">
      <c r="B11" s="13" t="s">
        <v>22</v>
      </c>
      <c r="C11" s="14" t="s">
        <v>10</v>
      </c>
      <c r="D11" s="14" t="s">
        <v>13</v>
      </c>
      <c r="E11" s="14" t="s">
        <v>12</v>
      </c>
      <c r="F11" s="15" t="s">
        <v>5</v>
      </c>
      <c r="G11" s="14" t="s">
        <v>2</v>
      </c>
      <c r="H11" s="16" t="s">
        <v>24</v>
      </c>
      <c r="I11" s="14" t="s">
        <v>3</v>
      </c>
      <c r="J11" s="15" t="s">
        <v>11</v>
      </c>
      <c r="K11" s="17" t="s">
        <v>4</v>
      </c>
    </row>
    <row r="12" spans="2:11" ht="12.75">
      <c r="B12">
        <v>0</v>
      </c>
      <c r="C12" s="8">
        <v>100000</v>
      </c>
      <c r="D12" s="8">
        <v>100000</v>
      </c>
      <c r="E12" s="8">
        <v>0</v>
      </c>
      <c r="F12" s="2">
        <f>E2</f>
        <v>0.05</v>
      </c>
      <c r="G12" s="8">
        <v>0</v>
      </c>
      <c r="I12" s="8">
        <f ca="1">INDIRECT(CONCATENATE("G",TEXT(MAX(ROW()-E$3,ROW(I$12)),"###")))</f>
        <v>0</v>
      </c>
      <c r="J12" s="2">
        <f>E12/D12</f>
        <v>0</v>
      </c>
      <c r="K12" s="2">
        <f>E12/(E12+D12)</f>
        <v>0</v>
      </c>
    </row>
    <row r="13" spans="2:11" ht="12.75">
      <c r="B13">
        <f>B12+1</f>
        <v>1</v>
      </c>
      <c r="C13" s="8">
        <f>D13+E13</f>
        <v>100000</v>
      </c>
      <c r="D13" s="8">
        <f>D12-G13+I13</f>
        <v>95121.9512195122</v>
      </c>
      <c r="E13" s="8">
        <f>E12+G13-I13</f>
        <v>4878.048780487806</v>
      </c>
      <c r="F13" s="2">
        <f aca="true" t="shared" si="0" ref="F13:F42">F$12</f>
        <v>0.05</v>
      </c>
      <c r="G13" s="8">
        <f>D12*F13/(1+F13/2)</f>
        <v>4878.048780487806</v>
      </c>
      <c r="H13" s="8">
        <f>E3</f>
        <v>5</v>
      </c>
      <c r="I13" s="8">
        <f ca="1">INDIRECT(CONCATENATE("G",TEXT(MAX(ROW()-E$3,ROW(I$12)),"###")))</f>
        <v>0</v>
      </c>
      <c r="J13" s="2">
        <f aca="true" t="shared" si="1" ref="J13:J42">E13/D13</f>
        <v>0.051282051282051294</v>
      </c>
      <c r="K13" s="2">
        <f>E13/(E13+D13)</f>
        <v>0.04878048780487806</v>
      </c>
    </row>
    <row r="14" spans="2:11" ht="12.75">
      <c r="B14">
        <f aca="true" t="shared" si="2" ref="B14:B33">B13+1</f>
        <v>2</v>
      </c>
      <c r="C14" s="8">
        <f aca="true" t="shared" si="3" ref="C14:C42">D14+E14</f>
        <v>100000</v>
      </c>
      <c r="D14" s="8">
        <f>D13-G14+I14</f>
        <v>90481.85603807257</v>
      </c>
      <c r="E14" s="8">
        <f aca="true" t="shared" si="4" ref="E14:E42">E13+G14-I14</f>
        <v>9518.143961927424</v>
      </c>
      <c r="F14" s="2">
        <f t="shared" si="0"/>
        <v>0.05</v>
      </c>
      <c r="G14" s="8">
        <f aca="true" t="shared" si="5" ref="G14:G42">D13*F14/(1+F14/2)</f>
        <v>4640.095181439619</v>
      </c>
      <c r="H14">
        <f aca="true" t="shared" si="6" ref="H14:H42">H$13</f>
        <v>5</v>
      </c>
      <c r="I14" s="8">
        <f ca="1">INDIRECT(CONCATENATE("G",TEXT(MAX(ROW()-E$3,ROW(I$12)),"###")))</f>
        <v>0</v>
      </c>
      <c r="J14" s="2">
        <f t="shared" si="1"/>
        <v>0.1051939513477975</v>
      </c>
      <c r="K14" s="2">
        <f>E14/(E14+D14)</f>
        <v>0.09518143961927424</v>
      </c>
    </row>
    <row r="15" spans="2:11" ht="12.75">
      <c r="B15">
        <f t="shared" si="2"/>
        <v>3</v>
      </c>
      <c r="C15" s="8">
        <f t="shared" si="3"/>
        <v>100000</v>
      </c>
      <c r="D15" s="8">
        <f aca="true" t="shared" si="7" ref="D15:D42">D14-G15+I15</f>
        <v>86068.10696304464</v>
      </c>
      <c r="E15" s="8">
        <f t="shared" si="4"/>
        <v>13931.893036955355</v>
      </c>
      <c r="F15" s="2">
        <f t="shared" si="0"/>
        <v>0.05</v>
      </c>
      <c r="G15" s="8">
        <f t="shared" si="5"/>
        <v>4413.74907502793</v>
      </c>
      <c r="H15">
        <f t="shared" si="6"/>
        <v>5</v>
      </c>
      <c r="I15" s="8">
        <f ca="1">INDIRECT(CONCATENATE("G",TEXT(MAX(ROW()-E$3,ROW(I$12)),"###")))</f>
        <v>0</v>
      </c>
      <c r="J15" s="2">
        <f t="shared" si="1"/>
        <v>0.16187056423742816</v>
      </c>
      <c r="K15" s="2">
        <f>E15/(E15+D15)</f>
        <v>0.13931893036955353</v>
      </c>
    </row>
    <row r="16" spans="2:11" ht="12.75">
      <c r="B16">
        <f t="shared" si="2"/>
        <v>4</v>
      </c>
      <c r="C16" s="8">
        <f t="shared" si="3"/>
        <v>100000</v>
      </c>
      <c r="D16" s="8">
        <f t="shared" si="7"/>
        <v>81869.6627209449</v>
      </c>
      <c r="E16" s="8">
        <f t="shared" si="4"/>
        <v>18130.337279055093</v>
      </c>
      <c r="F16" s="2">
        <f t="shared" si="0"/>
        <v>0.05</v>
      </c>
      <c r="G16" s="8">
        <f t="shared" si="5"/>
        <v>4198.444242099739</v>
      </c>
      <c r="H16">
        <f t="shared" si="6"/>
        <v>5</v>
      </c>
      <c r="I16" s="8">
        <f ca="1">INDIRECT(CONCATENATE("G",TEXT(MAX(ROW()-E$3,ROW(I$12)),"###")))</f>
        <v>0</v>
      </c>
      <c r="J16" s="2">
        <f t="shared" si="1"/>
        <v>0.22145367009575778</v>
      </c>
      <c r="K16" s="2">
        <f aca="true" t="shared" si="8" ref="K16:K33">E16/(E16+D16)</f>
        <v>0.18130337279055092</v>
      </c>
    </row>
    <row r="17" spans="2:11" ht="12.75">
      <c r="B17">
        <f t="shared" si="2"/>
        <v>5</v>
      </c>
      <c r="C17" s="8">
        <f t="shared" si="3"/>
        <v>100000</v>
      </c>
      <c r="D17" s="8">
        <f t="shared" si="7"/>
        <v>77876.02063699637</v>
      </c>
      <c r="E17" s="8">
        <f t="shared" si="4"/>
        <v>22123.979363003626</v>
      </c>
      <c r="F17" s="2">
        <f t="shared" si="0"/>
        <v>0.05</v>
      </c>
      <c r="G17" s="8">
        <f t="shared" si="5"/>
        <v>3993.642083948532</v>
      </c>
      <c r="H17">
        <f t="shared" si="6"/>
        <v>5</v>
      </c>
      <c r="I17" s="8">
        <f ca="1">INDIRECT(CONCATENATE("G",TEXT(MAX(ROW()-E$3,ROW(I$12)),"###")))</f>
        <v>0</v>
      </c>
      <c r="J17" s="2">
        <f t="shared" si="1"/>
        <v>0.2840923198442582</v>
      </c>
      <c r="K17" s="2">
        <f t="shared" si="8"/>
        <v>0.22123979363003626</v>
      </c>
    </row>
    <row r="18" spans="2:11" ht="12.75">
      <c r="B18">
        <f t="shared" si="2"/>
        <v>6</v>
      </c>
      <c r="C18" s="8">
        <f t="shared" si="3"/>
        <v>100000</v>
      </c>
      <c r="D18" s="8">
        <f t="shared" si="7"/>
        <v>78955.23914250874</v>
      </c>
      <c r="E18" s="8">
        <f t="shared" si="4"/>
        <v>21044.760857491252</v>
      </c>
      <c r="F18" s="2">
        <f t="shared" si="0"/>
        <v>0.05</v>
      </c>
      <c r="G18" s="8">
        <f t="shared" si="5"/>
        <v>3798.830274975433</v>
      </c>
      <c r="H18">
        <f t="shared" si="6"/>
        <v>5</v>
      </c>
      <c r="I18" s="8">
        <f ca="1">INDIRECT(CONCATENATE("G",TEXT(MAX(ROW()-E$3,ROW(I$12)),"###")))</f>
        <v>4878.048780487806</v>
      </c>
      <c r="J18" s="2">
        <f t="shared" si="1"/>
        <v>0.26654039790199247</v>
      </c>
      <c r="K18" s="2">
        <f t="shared" si="8"/>
        <v>0.21044760857491251</v>
      </c>
    </row>
    <row r="19" spans="2:11" ht="12.75">
      <c r="B19">
        <f t="shared" si="2"/>
        <v>7</v>
      </c>
      <c r="C19" s="8">
        <f t="shared" si="3"/>
        <v>100000</v>
      </c>
      <c r="D19" s="8">
        <f t="shared" si="7"/>
        <v>79743.85924382598</v>
      </c>
      <c r="E19" s="8">
        <f t="shared" si="4"/>
        <v>20256.140756174012</v>
      </c>
      <c r="F19" s="2">
        <f t="shared" si="0"/>
        <v>0.05</v>
      </c>
      <c r="G19" s="8">
        <f t="shared" si="5"/>
        <v>3851.475080122378</v>
      </c>
      <c r="H19">
        <f t="shared" si="6"/>
        <v>5</v>
      </c>
      <c r="I19" s="8">
        <f ca="1">INDIRECT(CONCATENATE("G",TEXT(MAX(ROW()-E$3,ROW(I$12)),"###")))</f>
        <v>4640.095181439619</v>
      </c>
      <c r="J19" s="2">
        <f t="shared" si="1"/>
        <v>0.2540150545540885</v>
      </c>
      <c r="K19" s="2">
        <f t="shared" si="8"/>
        <v>0.20256140756174013</v>
      </c>
    </row>
    <row r="20" spans="2:11" ht="12.75">
      <c r="B20">
        <f t="shared" si="2"/>
        <v>8</v>
      </c>
      <c r="C20" s="8">
        <f t="shared" si="3"/>
        <v>99999.99999999999</v>
      </c>
      <c r="D20" s="8">
        <f t="shared" si="7"/>
        <v>80267.66396549654</v>
      </c>
      <c r="E20" s="8">
        <f t="shared" si="4"/>
        <v>19732.336034503445</v>
      </c>
      <c r="F20" s="2">
        <f t="shared" si="0"/>
        <v>0.05</v>
      </c>
      <c r="G20" s="8">
        <f t="shared" si="5"/>
        <v>3889.9443533573653</v>
      </c>
      <c r="H20">
        <f t="shared" si="6"/>
        <v>5</v>
      </c>
      <c r="I20" s="8">
        <f ca="1">INDIRECT(CONCATENATE("G",TEXT(MAX(ROW()-E$3,ROW(I$12)),"###")))</f>
        <v>4413.74907502793</v>
      </c>
      <c r="J20" s="2">
        <f t="shared" si="1"/>
        <v>0.24583169684601122</v>
      </c>
      <c r="K20" s="2">
        <f t="shared" si="8"/>
        <v>0.19732336034503448</v>
      </c>
    </row>
    <row r="21" spans="2:11" ht="12.75">
      <c r="B21">
        <f t="shared" si="2"/>
        <v>9</v>
      </c>
      <c r="C21" s="8">
        <f t="shared" si="3"/>
        <v>99999.99999999999</v>
      </c>
      <c r="D21" s="8">
        <f t="shared" si="7"/>
        <v>80550.61240440133</v>
      </c>
      <c r="E21" s="8">
        <f t="shared" si="4"/>
        <v>19449.38759559866</v>
      </c>
      <c r="F21" s="2">
        <f t="shared" si="0"/>
        <v>0.05</v>
      </c>
      <c r="G21" s="8">
        <f t="shared" si="5"/>
        <v>3915.4958031949536</v>
      </c>
      <c r="H21">
        <f t="shared" si="6"/>
        <v>5</v>
      </c>
      <c r="I21" s="8">
        <f ca="1">INDIRECT(CONCATENATE("G",TEXT(MAX(ROW()-E$3,ROW(I$12)),"###")))</f>
        <v>4198.444242099739</v>
      </c>
      <c r="J21" s="2">
        <f t="shared" si="1"/>
        <v>0.2414554900955158</v>
      </c>
      <c r="K21" s="2">
        <f t="shared" si="8"/>
        <v>0.1944938759559866</v>
      </c>
    </row>
    <row r="22" spans="2:11" ht="12.75">
      <c r="B22">
        <f t="shared" si="2"/>
        <v>10</v>
      </c>
      <c r="C22" s="8">
        <f t="shared" si="3"/>
        <v>99999.99999999999</v>
      </c>
      <c r="D22" s="8">
        <f t="shared" si="7"/>
        <v>80614.9563222815</v>
      </c>
      <c r="E22" s="8">
        <f t="shared" si="4"/>
        <v>19385.043677718484</v>
      </c>
      <c r="F22" s="2">
        <f t="shared" si="0"/>
        <v>0.05</v>
      </c>
      <c r="G22" s="8">
        <f t="shared" si="5"/>
        <v>3929.2981660683577</v>
      </c>
      <c r="H22">
        <f t="shared" si="6"/>
        <v>5</v>
      </c>
      <c r="I22" s="8">
        <f ca="1">INDIRECT(CONCATENATE("G",TEXT(MAX(ROW()-E$3,ROW(I$12)),"###")))</f>
        <v>3993.642083948532</v>
      </c>
      <c r="J22" s="2">
        <f t="shared" si="1"/>
        <v>0.24046460560272698</v>
      </c>
      <c r="K22" s="2">
        <f t="shared" si="8"/>
        <v>0.19385043677718486</v>
      </c>
    </row>
    <row r="23" spans="2:11" ht="12.75">
      <c r="B23">
        <f t="shared" si="2"/>
        <v>11</v>
      </c>
      <c r="C23" s="8">
        <f t="shared" si="3"/>
        <v>100000</v>
      </c>
      <c r="D23" s="8">
        <f t="shared" si="7"/>
        <v>80481.34970348711</v>
      </c>
      <c r="E23" s="8">
        <f t="shared" si="4"/>
        <v>19518.650296512882</v>
      </c>
      <c r="F23" s="2">
        <f t="shared" si="0"/>
        <v>0.05</v>
      </c>
      <c r="G23" s="8">
        <f t="shared" si="5"/>
        <v>3932.43689376983</v>
      </c>
      <c r="H23">
        <f t="shared" si="6"/>
        <v>5</v>
      </c>
      <c r="I23" s="8">
        <f ca="1">INDIRECT(CONCATENATE("G",TEXT(MAX(ROW()-E$3,ROW(I$12)),"###")))</f>
        <v>3798.830274975433</v>
      </c>
      <c r="J23" s="2">
        <f t="shared" si="1"/>
        <v>0.2425238936526828</v>
      </c>
      <c r="K23" s="2">
        <f t="shared" si="8"/>
        <v>0.19518650296512882</v>
      </c>
    </row>
    <row r="24" spans="2:11" ht="12.75">
      <c r="B24">
        <f t="shared" si="2"/>
        <v>12</v>
      </c>
      <c r="C24" s="8">
        <f t="shared" si="3"/>
        <v>99999.99999999999</v>
      </c>
      <c r="D24" s="8">
        <f t="shared" si="7"/>
        <v>80406.9052858784</v>
      </c>
      <c r="E24" s="8">
        <f t="shared" si="4"/>
        <v>19593.094714121584</v>
      </c>
      <c r="F24" s="2">
        <f t="shared" si="0"/>
        <v>0.05</v>
      </c>
      <c r="G24" s="8">
        <f t="shared" si="5"/>
        <v>3925.919497731079</v>
      </c>
      <c r="H24">
        <f t="shared" si="6"/>
        <v>5</v>
      </c>
      <c r="I24" s="8">
        <f ca="1">INDIRECT(CONCATENATE("G",TEXT(MAX(ROW()-E$3,ROW(I$12)),"###")))</f>
        <v>3851.475080122378</v>
      </c>
      <c r="J24" s="2">
        <f t="shared" si="1"/>
        <v>0.24367427952189394</v>
      </c>
      <c r="K24" s="2">
        <f t="shared" si="8"/>
        <v>0.19593094714121587</v>
      </c>
    </row>
    <row r="25" spans="2:11" ht="12.75">
      <c r="B25">
        <f t="shared" si="2"/>
        <v>13</v>
      </c>
      <c r="C25" s="8">
        <f t="shared" si="3"/>
        <v>99999.99999999999</v>
      </c>
      <c r="D25" s="8">
        <f t="shared" si="7"/>
        <v>80374.56157651</v>
      </c>
      <c r="E25" s="8">
        <f t="shared" si="4"/>
        <v>19625.438423489995</v>
      </c>
      <c r="F25" s="2">
        <f t="shared" si="0"/>
        <v>0.05</v>
      </c>
      <c r="G25" s="8">
        <f t="shared" si="5"/>
        <v>3922.288062725776</v>
      </c>
      <c r="H25">
        <f t="shared" si="6"/>
        <v>5</v>
      </c>
      <c r="I25" s="8">
        <f ca="1">INDIRECT(CONCATENATE("G",TEXT(MAX(ROW()-E$3,ROW(I$12)),"###")))</f>
        <v>3889.9443533573653</v>
      </c>
      <c r="J25" s="2">
        <f t="shared" si="1"/>
        <v>0.24417474930557706</v>
      </c>
      <c r="K25" s="2">
        <f t="shared" si="8"/>
        <v>0.1962543842349</v>
      </c>
    </row>
    <row r="26" spans="2:11" ht="12.75">
      <c r="B26">
        <f t="shared" si="2"/>
        <v>14</v>
      </c>
      <c r="C26" s="8">
        <f t="shared" si="3"/>
        <v>100000</v>
      </c>
      <c r="D26" s="8">
        <f t="shared" si="7"/>
        <v>80369.34705889958</v>
      </c>
      <c r="E26" s="8">
        <f t="shared" si="4"/>
        <v>19630.65294110041</v>
      </c>
      <c r="F26" s="2">
        <f t="shared" si="0"/>
        <v>0.05</v>
      </c>
      <c r="G26" s="8">
        <f t="shared" si="5"/>
        <v>3920.710320805366</v>
      </c>
      <c r="H26">
        <f t="shared" si="6"/>
        <v>5</v>
      </c>
      <c r="I26" s="8">
        <f ca="1">INDIRECT(CONCATENATE("G",TEXT(MAX(ROW()-E$3,ROW(I$12)),"###")))</f>
        <v>3915.4958031949536</v>
      </c>
      <c r="J26" s="2">
        <f t="shared" si="1"/>
        <v>0.24425547375311962</v>
      </c>
      <c r="K26" s="2">
        <f t="shared" si="8"/>
        <v>0.19630652941100407</v>
      </c>
    </row>
    <row r="27" spans="2:11" ht="12.75">
      <c r="B27">
        <f t="shared" si="2"/>
        <v>15</v>
      </c>
      <c r="C27" s="8">
        <f t="shared" si="3"/>
        <v>100000</v>
      </c>
      <c r="D27" s="8">
        <f t="shared" si="7"/>
        <v>80378.18927087529</v>
      </c>
      <c r="E27" s="8">
        <f t="shared" si="4"/>
        <v>19621.810729124714</v>
      </c>
      <c r="F27" s="2">
        <f t="shared" si="0"/>
        <v>0.05</v>
      </c>
      <c r="G27" s="8">
        <f t="shared" si="5"/>
        <v>3920.455954092663</v>
      </c>
      <c r="H27">
        <f t="shared" si="6"/>
        <v>5</v>
      </c>
      <c r="I27" s="8">
        <f ca="1">INDIRECT(CONCATENATE("G",TEXT(MAX(ROW()-E$3,ROW(I$12)),"###")))</f>
        <v>3929.2981660683577</v>
      </c>
      <c r="J27" s="2">
        <f t="shared" si="1"/>
        <v>0.24411859619030504</v>
      </c>
      <c r="K27" s="2">
        <f t="shared" si="8"/>
        <v>0.19621810729124714</v>
      </c>
    </row>
    <row r="28" spans="2:11" ht="12.75">
      <c r="B28">
        <f t="shared" si="2"/>
        <v>16</v>
      </c>
      <c r="C28" s="8">
        <f t="shared" si="3"/>
        <v>100000</v>
      </c>
      <c r="D28" s="8">
        <f t="shared" si="7"/>
        <v>80389.738883139</v>
      </c>
      <c r="E28" s="8">
        <f t="shared" si="4"/>
        <v>19610.261116860995</v>
      </c>
      <c r="F28" s="2">
        <f t="shared" si="0"/>
        <v>0.05</v>
      </c>
      <c r="G28" s="8">
        <f t="shared" si="5"/>
        <v>3920.8872815061122</v>
      </c>
      <c r="H28">
        <f t="shared" si="6"/>
        <v>5</v>
      </c>
      <c r="I28" s="8">
        <f ca="1">INDIRECT(CONCATENATE("G",TEXT(MAX(ROW()-E$3,ROW(I$12)),"###")))</f>
        <v>3932.43689376983</v>
      </c>
      <c r="J28" s="2">
        <f t="shared" si="1"/>
        <v>0.2439398533856174</v>
      </c>
      <c r="K28" s="2">
        <f t="shared" si="8"/>
        <v>0.19610261116860994</v>
      </c>
    </row>
    <row r="29" spans="2:11" ht="12.75">
      <c r="B29">
        <f t="shared" si="2"/>
        <v>17</v>
      </c>
      <c r="C29" s="8">
        <f t="shared" si="3"/>
        <v>100000</v>
      </c>
      <c r="D29" s="8">
        <f t="shared" si="7"/>
        <v>80394.20770364378</v>
      </c>
      <c r="E29" s="8">
        <f t="shared" si="4"/>
        <v>19605.79229635621</v>
      </c>
      <c r="F29" s="2">
        <f t="shared" si="0"/>
        <v>0.05</v>
      </c>
      <c r="G29" s="8">
        <f t="shared" si="5"/>
        <v>3921.450677226293</v>
      </c>
      <c r="H29">
        <f t="shared" si="6"/>
        <v>5</v>
      </c>
      <c r="I29" s="8">
        <f ca="1">INDIRECT(CONCATENATE("G",TEXT(MAX(ROW()-E$3,ROW(I$12)),"###")))</f>
        <v>3925.919497731079</v>
      </c>
      <c r="J29" s="2">
        <f t="shared" si="1"/>
        <v>0.2438707073105168</v>
      </c>
      <c r="K29" s="2">
        <f t="shared" si="8"/>
        <v>0.1960579229635621</v>
      </c>
    </row>
    <row r="30" spans="2:11" ht="12.75">
      <c r="B30">
        <f t="shared" si="2"/>
        <v>18</v>
      </c>
      <c r="C30" s="8">
        <f t="shared" si="3"/>
        <v>99999.99999999999</v>
      </c>
      <c r="D30" s="8">
        <f t="shared" si="7"/>
        <v>80394.82709789912</v>
      </c>
      <c r="E30" s="8">
        <f t="shared" si="4"/>
        <v>19605.17290210086</v>
      </c>
      <c r="F30" s="2">
        <f t="shared" si="0"/>
        <v>0.05</v>
      </c>
      <c r="G30" s="8">
        <f t="shared" si="5"/>
        <v>3921.668668470429</v>
      </c>
      <c r="H30">
        <f t="shared" si="6"/>
        <v>5</v>
      </c>
      <c r="I30" s="8">
        <f ca="1">INDIRECT(CONCATENATE("G",TEXT(MAX(ROW()-E$3,ROW(I$12)),"###")))</f>
        <v>3922.288062725776</v>
      </c>
      <c r="J30" s="2">
        <f t="shared" si="1"/>
        <v>0.24386112402763266</v>
      </c>
      <c r="K30" s="2">
        <f t="shared" si="8"/>
        <v>0.19605172902100865</v>
      </c>
    </row>
    <row r="31" spans="2:11" ht="12.75">
      <c r="B31">
        <f t="shared" si="2"/>
        <v>19</v>
      </c>
      <c r="C31" s="8">
        <f t="shared" si="3"/>
        <v>99999.99999999997</v>
      </c>
      <c r="D31" s="8">
        <f t="shared" si="7"/>
        <v>80393.83853588013</v>
      </c>
      <c r="E31" s="8">
        <f t="shared" si="4"/>
        <v>19606.161464119843</v>
      </c>
      <c r="F31" s="2">
        <f t="shared" si="0"/>
        <v>0.05</v>
      </c>
      <c r="G31" s="8">
        <f t="shared" si="5"/>
        <v>3921.698882824348</v>
      </c>
      <c r="H31">
        <f t="shared" si="6"/>
        <v>5</v>
      </c>
      <c r="I31" s="8">
        <f ca="1">INDIRECT(CONCATENATE("G",TEXT(MAX(ROW()-E$3,ROW(I$12)),"###")))</f>
        <v>3920.710320805366</v>
      </c>
      <c r="J31" s="2">
        <f t="shared" si="1"/>
        <v>0.24387641915331018</v>
      </c>
      <c r="K31" s="2">
        <f t="shared" si="8"/>
        <v>0.19606161464119848</v>
      </c>
    </row>
    <row r="32" spans="2:11" ht="12.75">
      <c r="B32">
        <f t="shared" si="2"/>
        <v>20</v>
      </c>
      <c r="C32" s="8">
        <f t="shared" si="3"/>
        <v>99999.99999999997</v>
      </c>
      <c r="D32" s="8">
        <f t="shared" si="7"/>
        <v>80392.64382968596</v>
      </c>
      <c r="E32" s="8">
        <f t="shared" si="4"/>
        <v>19607.356170314015</v>
      </c>
      <c r="F32" s="2">
        <f t="shared" si="0"/>
        <v>0.05</v>
      </c>
      <c r="G32" s="8">
        <f t="shared" si="5"/>
        <v>3921.6506602868362</v>
      </c>
      <c r="H32">
        <f t="shared" si="6"/>
        <v>5</v>
      </c>
      <c r="I32" s="8">
        <f ca="1">INDIRECT(CONCATENATE("G",TEXT(MAX(ROW()-E$3,ROW(I$12)),"###")))</f>
        <v>3920.455954092663</v>
      </c>
      <c r="J32" s="2">
        <f t="shared" si="1"/>
        <v>0.24389490426328983</v>
      </c>
      <c r="K32" s="2">
        <f t="shared" si="8"/>
        <v>0.1960735617031402</v>
      </c>
    </row>
    <row r="33" spans="2:11" ht="12.75">
      <c r="B33">
        <f t="shared" si="2"/>
        <v>21</v>
      </c>
      <c r="C33" s="8">
        <f t="shared" si="3"/>
        <v>99999.99999999997</v>
      </c>
      <c r="D33" s="8">
        <f t="shared" si="7"/>
        <v>80391.93872925617</v>
      </c>
      <c r="E33" s="8">
        <f t="shared" si="4"/>
        <v>19608.061270743805</v>
      </c>
      <c r="F33" s="2">
        <f t="shared" si="0"/>
        <v>0.05</v>
      </c>
      <c r="G33" s="8">
        <f t="shared" si="5"/>
        <v>3921.592381935901</v>
      </c>
      <c r="H33">
        <f t="shared" si="6"/>
        <v>5</v>
      </c>
      <c r="I33" s="8">
        <f ca="1">INDIRECT(CONCATENATE("G",TEXT(MAX(ROW()-E$3,ROW(I$12)),"###")))</f>
        <v>3920.8872815061122</v>
      </c>
      <c r="J33" s="2">
        <f t="shared" si="1"/>
        <v>0.24390581419835886</v>
      </c>
      <c r="K33" s="2">
        <f t="shared" si="8"/>
        <v>0.1960806127074381</v>
      </c>
    </row>
    <row r="34" spans="2:11" ht="12.75">
      <c r="B34">
        <f aca="true" t="shared" si="9" ref="B34:B42">B33+1</f>
        <v>22</v>
      </c>
      <c r="C34" s="8">
        <f t="shared" si="3"/>
        <v>99999.99999999999</v>
      </c>
      <c r="D34" s="8">
        <f t="shared" si="7"/>
        <v>80391.8314196895</v>
      </c>
      <c r="E34" s="8">
        <f t="shared" si="4"/>
        <v>19608.168580310496</v>
      </c>
      <c r="F34" s="2">
        <f t="shared" si="0"/>
        <v>0.05</v>
      </c>
      <c r="G34" s="8">
        <f t="shared" si="5"/>
        <v>3921.5579867929846</v>
      </c>
      <c r="H34">
        <f t="shared" si="6"/>
        <v>5</v>
      </c>
      <c r="I34" s="8">
        <f ca="1">INDIRECT(CONCATENATE("G",TEXT(MAX(ROW()-E$3,ROW(I$12)),"###")))</f>
        <v>3921.450677226293</v>
      </c>
      <c r="J34" s="2">
        <f t="shared" si="1"/>
        <v>0.2439074746032976</v>
      </c>
      <c r="K34" s="2">
        <f aca="true" t="shared" si="10" ref="K34:K42">E34/(E34+D34)</f>
        <v>0.19608168580310498</v>
      </c>
    </row>
    <row r="35" spans="2:11" ht="12.75">
      <c r="B35">
        <f t="shared" si="9"/>
        <v>23</v>
      </c>
      <c r="C35" s="8">
        <f t="shared" si="3"/>
        <v>99999.99999999999</v>
      </c>
      <c r="D35" s="8">
        <f t="shared" si="7"/>
        <v>80391.94733597994</v>
      </c>
      <c r="E35" s="8">
        <f t="shared" si="4"/>
        <v>19608.052664020044</v>
      </c>
      <c r="F35" s="2">
        <f t="shared" si="0"/>
        <v>0.05</v>
      </c>
      <c r="G35" s="8">
        <f t="shared" si="5"/>
        <v>3921.552752179976</v>
      </c>
      <c r="H35">
        <f t="shared" si="6"/>
        <v>5</v>
      </c>
      <c r="I35" s="8">
        <f ca="1">INDIRECT(CONCATENATE("G",TEXT(MAX(ROW()-E$3,ROW(I$12)),"###")))</f>
        <v>3921.668668470429</v>
      </c>
      <c r="J35" s="2">
        <f t="shared" si="1"/>
        <v>0.2439056810263922</v>
      </c>
      <c r="K35" s="2">
        <f t="shared" si="10"/>
        <v>0.19608052664020048</v>
      </c>
    </row>
    <row r="36" spans="2:11" ht="12.75">
      <c r="B36">
        <f t="shared" si="9"/>
        <v>24</v>
      </c>
      <c r="C36" s="8">
        <f t="shared" si="3"/>
        <v>100000</v>
      </c>
      <c r="D36" s="8">
        <f t="shared" si="7"/>
        <v>80392.08781217113</v>
      </c>
      <c r="E36" s="8">
        <f t="shared" si="4"/>
        <v>19607.912187828864</v>
      </c>
      <c r="F36" s="2">
        <f t="shared" si="0"/>
        <v>0.05</v>
      </c>
      <c r="G36" s="8">
        <f t="shared" si="5"/>
        <v>3921.5584066331685</v>
      </c>
      <c r="H36">
        <f t="shared" si="6"/>
        <v>5</v>
      </c>
      <c r="I36" s="8">
        <f ca="1">INDIRECT(CONCATENATE("G",TEXT(MAX(ROW()-E$3,ROW(I$12)),"###")))</f>
        <v>3921.698882824348</v>
      </c>
      <c r="J36" s="2">
        <f t="shared" si="1"/>
        <v>0.24390350744019715</v>
      </c>
      <c r="K36" s="2">
        <f t="shared" si="10"/>
        <v>0.19607912187828863</v>
      </c>
    </row>
    <row r="37" spans="2:11" ht="12.75">
      <c r="B37">
        <f t="shared" si="9"/>
        <v>25</v>
      </c>
      <c r="C37" s="8">
        <f t="shared" si="3"/>
        <v>100000</v>
      </c>
      <c r="D37" s="8">
        <f t="shared" si="7"/>
        <v>80392.17321332767</v>
      </c>
      <c r="E37" s="8">
        <f t="shared" si="4"/>
        <v>19607.82678667233</v>
      </c>
      <c r="F37" s="2">
        <f t="shared" si="0"/>
        <v>0.05</v>
      </c>
      <c r="G37" s="8">
        <f t="shared" si="5"/>
        <v>3921.565259130299</v>
      </c>
      <c r="H37">
        <f t="shared" si="6"/>
        <v>5</v>
      </c>
      <c r="I37" s="8">
        <f ca="1">INDIRECT(CONCATENATE("G",TEXT(MAX(ROW()-E$3,ROW(I$12)),"###")))</f>
        <v>3921.6506602868362</v>
      </c>
      <c r="J37" s="2">
        <f t="shared" si="1"/>
        <v>0.24390218603297667</v>
      </c>
      <c r="K37" s="2">
        <f t="shared" si="10"/>
        <v>0.19607826786672328</v>
      </c>
    </row>
    <row r="38" spans="2:11" ht="12.75">
      <c r="B38">
        <f t="shared" si="9"/>
        <v>26</v>
      </c>
      <c r="C38" s="8">
        <f t="shared" si="3"/>
        <v>100000</v>
      </c>
      <c r="D38" s="8">
        <f t="shared" si="7"/>
        <v>80392.1961702232</v>
      </c>
      <c r="E38" s="8">
        <f t="shared" si="4"/>
        <v>19607.803829776803</v>
      </c>
      <c r="F38" s="2">
        <f t="shared" si="0"/>
        <v>0.05</v>
      </c>
      <c r="G38" s="8">
        <f t="shared" si="5"/>
        <v>3921.5694250403744</v>
      </c>
      <c r="H38">
        <f t="shared" si="6"/>
        <v>5</v>
      </c>
      <c r="I38" s="8">
        <f ca="1">INDIRECT(CONCATENATE("G",TEXT(MAX(ROW()-E$3,ROW(I$12)),"###")))</f>
        <v>3921.592381935901</v>
      </c>
      <c r="J38" s="2">
        <f t="shared" si="1"/>
        <v>0.24390183082272135</v>
      </c>
      <c r="K38" s="2">
        <f t="shared" si="10"/>
        <v>0.19607803829776804</v>
      </c>
    </row>
    <row r="39" spans="2:11" ht="12.75">
      <c r="B39">
        <f t="shared" si="9"/>
        <v>27</v>
      </c>
      <c r="C39" s="8">
        <f t="shared" si="3"/>
        <v>100000</v>
      </c>
      <c r="D39" s="8">
        <f t="shared" si="7"/>
        <v>80392.18361212724</v>
      </c>
      <c r="E39" s="8">
        <f t="shared" si="4"/>
        <v>19607.816387872757</v>
      </c>
      <c r="F39" s="2">
        <f t="shared" si="0"/>
        <v>0.05</v>
      </c>
      <c r="G39" s="8">
        <f t="shared" si="5"/>
        <v>3921.5705448889366</v>
      </c>
      <c r="H39">
        <f t="shared" si="6"/>
        <v>5</v>
      </c>
      <c r="I39" s="8">
        <f ca="1">INDIRECT(CONCATENATE("G",TEXT(MAX(ROW()-E$3,ROW(I$12)),"###")))</f>
        <v>3921.5579867929846</v>
      </c>
      <c r="J39" s="2">
        <f t="shared" si="1"/>
        <v>0.2439020251331362</v>
      </c>
      <c r="K39" s="2">
        <f t="shared" si="10"/>
        <v>0.19607816387872756</v>
      </c>
    </row>
    <row r="40" spans="2:11" ht="12.75">
      <c r="B40">
        <f t="shared" si="9"/>
        <v>28</v>
      </c>
      <c r="C40" s="8">
        <f t="shared" si="3"/>
        <v>100000</v>
      </c>
      <c r="D40" s="8">
        <f t="shared" si="7"/>
        <v>80392.16643200832</v>
      </c>
      <c r="E40" s="8">
        <f t="shared" si="4"/>
        <v>19607.83356799167</v>
      </c>
      <c r="F40" s="2">
        <f t="shared" si="0"/>
        <v>0.05</v>
      </c>
      <c r="G40" s="8">
        <f t="shared" si="5"/>
        <v>3921.56993229889</v>
      </c>
      <c r="H40">
        <f t="shared" si="6"/>
        <v>5</v>
      </c>
      <c r="I40" s="8">
        <f ca="1">INDIRECT(CONCATENATE("G",TEXT(MAX(ROW()-E$3,ROW(I$12)),"###")))</f>
        <v>3921.552752179976</v>
      </c>
      <c r="J40" s="2">
        <f t="shared" si="1"/>
        <v>0.24390229095984117</v>
      </c>
      <c r="K40" s="2">
        <f t="shared" si="10"/>
        <v>0.1960783356799167</v>
      </c>
    </row>
    <row r="41" spans="2:11" ht="12.75">
      <c r="B41">
        <f t="shared" si="9"/>
        <v>29</v>
      </c>
      <c r="C41" s="8">
        <f t="shared" si="3"/>
        <v>100000</v>
      </c>
      <c r="D41" s="8">
        <f t="shared" si="7"/>
        <v>80392.15574439718</v>
      </c>
      <c r="E41" s="8">
        <f t="shared" si="4"/>
        <v>19607.844255602813</v>
      </c>
      <c r="F41" s="2">
        <f t="shared" si="0"/>
        <v>0.05</v>
      </c>
      <c r="G41" s="8">
        <f t="shared" si="5"/>
        <v>3921.569094244309</v>
      </c>
      <c r="H41">
        <f t="shared" si="6"/>
        <v>5</v>
      </c>
      <c r="I41" s="8">
        <f ca="1">INDIRECT(CONCATENATE("G",TEXT(MAX(ROW()-E$3,ROW(I$12)),"###")))</f>
        <v>3921.5584066331685</v>
      </c>
      <c r="J41" s="2">
        <f t="shared" si="1"/>
        <v>0.24390245632851254</v>
      </c>
      <c r="K41" s="2">
        <f t="shared" si="10"/>
        <v>0.19607844255602813</v>
      </c>
    </row>
    <row r="42" spans="2:11" ht="12.75">
      <c r="B42">
        <f t="shared" si="9"/>
        <v>30</v>
      </c>
      <c r="C42" s="8">
        <f t="shared" si="3"/>
        <v>100000</v>
      </c>
      <c r="D42" s="8">
        <f t="shared" si="7"/>
        <v>80392.15243063006</v>
      </c>
      <c r="E42" s="8">
        <f t="shared" si="4"/>
        <v>19607.847569369937</v>
      </c>
      <c r="F42" s="2">
        <f t="shared" si="0"/>
        <v>0.05</v>
      </c>
      <c r="G42" s="8">
        <f t="shared" si="5"/>
        <v>3921.568572897424</v>
      </c>
      <c r="H42">
        <f t="shared" si="6"/>
        <v>5</v>
      </c>
      <c r="I42" s="8">
        <f ca="1">INDIRECT(CONCATENATE("G",TEXT(MAX(ROW()-E$3,ROW(I$12)),"###")))</f>
        <v>3921.565259130299</v>
      </c>
      <c r="J42" s="2">
        <f t="shared" si="1"/>
        <v>0.24390250760221205</v>
      </c>
      <c r="K42" s="2">
        <f t="shared" si="10"/>
        <v>0.19607847569369938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Department of Epidemiology</Manager>
  <Company>UNC School of Public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Incidence, prevalence, duration</dc:title>
  <dc:subject>EPID 160, Principles of epidemiology for public health</dc:subject>
  <dc:creator>Victor J. Schoenbach, vjs@unc.edu</dc:creator>
  <cp:keywords/>
  <dc:description>1/24/2004, 1/25/2004</dc:description>
  <cp:lastModifiedBy>Victor J. Schoenbach, vjs@unc.edu</cp:lastModifiedBy>
  <dcterms:created xsi:type="dcterms:W3CDTF">2004-01-24T16:51:42Z</dcterms:created>
  <dcterms:modified xsi:type="dcterms:W3CDTF">2004-01-25T22:20:30Z</dcterms:modified>
  <cp:category/>
  <cp:version/>
  <cp:contentType/>
  <cp:contentStatus/>
</cp:coreProperties>
</file>